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80" yWindow="0" windowWidth="23620" windowHeight="17440" tabRatio="500"/>
  </bookViews>
  <sheets>
    <sheet name="Calcul 369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G17" i="2"/>
  <c r="H17" i="2"/>
  <c r="H27" i="2"/>
  <c r="H28" i="2"/>
  <c r="H9" i="2"/>
  <c r="H30" i="2"/>
  <c r="H26" i="2"/>
  <c r="H24" i="2"/>
  <c r="H18" i="2"/>
  <c r="H23" i="2"/>
  <c r="H22" i="2"/>
  <c r="H16" i="2"/>
  <c r="H19" i="2"/>
  <c r="H20" i="2"/>
  <c r="H21" i="2"/>
  <c r="H15" i="2"/>
  <c r="H12" i="2"/>
  <c r="H13" i="2"/>
  <c r="H11" i="2"/>
  <c r="H7" i="2"/>
  <c r="J27" i="2"/>
  <c r="J31" i="2"/>
  <c r="J26" i="2"/>
  <c r="I24" i="2"/>
  <c r="J24" i="2"/>
  <c r="I17" i="2"/>
  <c r="J17" i="2"/>
  <c r="I18" i="2"/>
  <c r="J18" i="2"/>
  <c r="I23" i="2"/>
  <c r="J23" i="2"/>
  <c r="I22" i="2"/>
  <c r="J22" i="2"/>
  <c r="I16" i="2"/>
  <c r="J16" i="2"/>
  <c r="I19" i="2"/>
  <c r="J19" i="2"/>
  <c r="I20" i="2"/>
  <c r="J20" i="2"/>
  <c r="I21" i="2"/>
  <c r="J21" i="2"/>
  <c r="J15" i="2"/>
  <c r="I9" i="2"/>
  <c r="J9" i="2"/>
  <c r="I12" i="2"/>
  <c r="J12" i="2"/>
  <c r="I13" i="2"/>
  <c r="J13" i="2"/>
  <c r="J11" i="2"/>
  <c r="J7" i="2"/>
  <c r="I15" i="2"/>
  <c r="I26" i="2"/>
  <c r="I11" i="2"/>
  <c r="I7" i="2"/>
  <c r="H3" i="2"/>
</calcChain>
</file>

<file path=xl/comments1.xml><?xml version="1.0" encoding="utf-8"?>
<comments xmlns="http://schemas.openxmlformats.org/spreadsheetml/2006/main">
  <authors>
    <author>Clément Alteresco</author>
  </authors>
  <commentList>
    <comment ref="B5" authorId="0">
      <text>
        <r>
          <rPr>
            <sz val="14"/>
            <color indexed="81"/>
            <rFont val="Calibri"/>
          </rPr>
          <t>HT : Hors Taxes
HC : Hors Charges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2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13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16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17" authorId="0">
      <text>
        <r>
          <rPr>
            <b/>
            <sz val="14"/>
            <color indexed="81"/>
            <rFont val="Calibri"/>
          </rPr>
          <t xml:space="preserve">base 25 € H.T/h. pour 4h de ménage par semaine + 1min par m2 en plus 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8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19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20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21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22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23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G24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H27" authorId="0">
      <text>
        <r>
          <rPr>
            <sz val="9"/>
            <color indexed="81"/>
            <rFont val="Calibri"/>
            <family val="2"/>
          </rPr>
          <t xml:space="preserve">
Récupéré au terme du bail</t>
        </r>
      </text>
    </comment>
    <comment ref="G30" authorId="0">
      <text>
        <r>
          <rPr>
            <b/>
            <sz val="14"/>
            <color indexed="81"/>
            <rFont val="Calibri"/>
          </rPr>
          <t>% du loyer annuel</t>
        </r>
      </text>
    </comment>
    <comment ref="J31" authorId="0">
      <text>
        <r>
          <rPr>
            <sz val="14"/>
            <color indexed="81"/>
            <rFont val="Calibri"/>
          </rPr>
          <t>1 mois de loyer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<sst xmlns="http://schemas.openxmlformats.org/spreadsheetml/2006/main" count="38" uniqueCount="38">
  <si>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Frais juridiques</t>
  </si>
  <si>
    <t>Frais de déménagement</t>
  </si>
  <si>
    <t>ANNEE 1</t>
  </si>
  <si>
    <t>ANNE 2</t>
  </si>
  <si>
    <t>ANNE 3</t>
  </si>
  <si>
    <t>m2</t>
  </si>
  <si>
    <t>mois</t>
  </si>
  <si>
    <t>€</t>
  </si>
  <si>
    <t>Surface :</t>
  </si>
  <si>
    <t>Frais agence :</t>
  </si>
  <si>
    <t>HYPHOTHESES</t>
  </si>
  <si>
    <t>COUT ANNUEL</t>
  </si>
  <si>
    <t>ESTIMEZ LE VRAI COÛT DE VOTRE BAIL 3/6/9</t>
  </si>
  <si>
    <t>Loyer HT HC :</t>
  </si>
  <si>
    <t>Charges et Taxes</t>
  </si>
  <si>
    <t>Charges privatives</t>
  </si>
  <si>
    <t>Amortissement des meubles sur 3 ans</t>
  </si>
  <si>
    <t>TOTAL</t>
  </si>
  <si>
    <t>Charges locatives</t>
  </si>
  <si>
    <t>Taxe foncière, taxe sur les bureaux, voirie</t>
  </si>
  <si>
    <t>Electricité / Chauffage / Eau</t>
  </si>
  <si>
    <t>Produit d'entretien</t>
  </si>
  <si>
    <t>Caution / Garantie :</t>
  </si>
  <si>
    <t>Frais d'eménagement et de déménagement</t>
  </si>
  <si>
    <t xml:space="preserve">Frais d’agence </t>
  </si>
  <si>
    <t xml:space="preserve">Dépôt de garantie </t>
  </si>
  <si>
    <t>du loyer</t>
  </si>
  <si>
    <t>Frais d'eménagement (déménagement, travaux, etc.)</t>
  </si>
  <si>
    <t>Réparation et petit dégats</t>
  </si>
  <si>
    <t>Assurance multirisque</t>
  </si>
  <si>
    <t>Loyer annuel HT HC</t>
  </si>
  <si>
    <t>Accessoires &amp; petits équipements</t>
  </si>
  <si>
    <t>Faites varier les hypothèses en ROUGE</t>
  </si>
  <si>
    <t>&gt;&gt;&gt;</t>
  </si>
  <si>
    <t>Vrai coût mensuel sur 3 ans</t>
  </si>
  <si>
    <t>Internet</t>
  </si>
  <si>
    <t xml:space="preserve">Imprimante </t>
  </si>
  <si>
    <t>Ménage - 4h par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</si>
</sst>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[$€-40C]_-;\-* #,##0\ [$€-40C]_-;_-* &quot;-&quot;??\ [$€-40C]_-;_-@_-"/>
    <numFmt numFmtId="165" formatCode="#,##0.000"/>
    <numFmt numFmtId="166" formatCode="0.0%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  <font>
      <i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FFFFFF"/>
      <name val="Calibri"/>
      <scheme val="minor"/>
    </font>
    <font>
      <sz val="14"/>
      <color rgb="FFFF0000"/>
      <name val="Calibri"/>
      <scheme val="minor"/>
    </font>
    <font>
      <b/>
      <sz val="24"/>
      <color rgb="FFFC1AB1"/>
      <name val="Calibri"/>
      <scheme val="minor"/>
    </font>
    <font>
      <sz val="9"/>
      <color indexed="81"/>
      <name val="Calibri"/>
      <family val="2"/>
    </font>
    <font>
      <sz val="14"/>
      <color indexed="81"/>
      <name val="Calibri"/>
    </font>
    <font>
      <i/>
      <sz val="12"/>
      <color rgb="FF000000"/>
      <name val="Calibri"/>
      <scheme val="minor"/>
    </font>
    <font>
      <sz val="18"/>
      <color theme="1"/>
      <name val="Calibri"/>
      <scheme val="minor"/>
    </font>
    <font>
      <sz val="18"/>
      <color rgb="FFFF0000"/>
      <name val="Calibri"/>
      <scheme val="minor"/>
    </font>
    <font>
      <b/>
      <sz val="18"/>
      <color rgb="FF000000"/>
      <name val="Calibri"/>
      <scheme val="minor"/>
    </font>
    <font>
      <i/>
      <sz val="9"/>
      <color rgb="FFFF0000"/>
      <name val="Calibri"/>
      <scheme val="minor"/>
    </font>
    <font>
      <b/>
      <sz val="14"/>
      <color indexed="81"/>
      <name val="Calibri"/>
    </font>
    <font>
      <b/>
      <sz val="16"/>
      <color rgb="FF000000"/>
      <name val="Calibri"/>
      <scheme val="minor"/>
    </font>
    <font>
      <sz val="18"/>
      <color theme="3"/>
      <name val="Calibri"/>
      <scheme val="minor"/>
    </font>
    <font>
      <i/>
      <sz val="10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42B42"/>
        <bgColor rgb="FF000000"/>
      </patternFill>
    </fill>
    <fill>
      <patternFill patternType="solid">
        <fgColor rgb="FF9CB6D3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4" fontId="4" fillId="3" borderId="0" xfId="0" applyNumberFormat="1" applyFont="1" applyFill="1" applyAlignment="1">
      <alignment wrapText="1"/>
    </xf>
    <xf numFmtId="4" fontId="4" fillId="3" borderId="0" xfId="0" applyNumberFormat="1" applyFont="1" applyFill="1" applyAlignment="1">
      <alignment horizontal="left" wrapText="1"/>
    </xf>
    <xf numFmtId="4" fontId="3" fillId="5" borderId="0" xfId="0" applyNumberFormat="1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10" fillId="2" borderId="0" xfId="0" applyNumberFormat="1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left" vertical="center" wrapText="1"/>
    </xf>
    <xf numFmtId="4" fontId="16" fillId="5" borderId="0" xfId="0" applyNumberFormat="1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horizontal="right" vertical="center" wrapText="1"/>
    </xf>
    <xf numFmtId="3" fontId="15" fillId="2" borderId="0" xfId="0" applyNumberFormat="1" applyFont="1" applyFill="1" applyAlignment="1">
      <alignment horizontal="center" vertical="center" wrapText="1"/>
    </xf>
    <xf numFmtId="4" fontId="14" fillId="2" borderId="0" xfId="0" applyNumberFormat="1" applyFont="1" applyFill="1" applyAlignment="1">
      <alignment vertical="center" wrapText="1"/>
    </xf>
    <xf numFmtId="165" fontId="2" fillId="2" borderId="0" xfId="0" applyNumberFormat="1" applyFont="1" applyFill="1" applyAlignment="1">
      <alignment wrapText="1"/>
    </xf>
    <xf numFmtId="4" fontId="17" fillId="3" borderId="0" xfId="2" applyNumberFormat="1" applyFont="1" applyFill="1" applyAlignment="1">
      <alignment horizontal="left" vertical="center" wrapText="1"/>
    </xf>
    <xf numFmtId="4" fontId="17" fillId="3" borderId="0" xfId="1" applyNumberFormat="1" applyFont="1" applyFill="1" applyAlignment="1">
      <alignment horizontal="left" vertical="center" wrapText="1"/>
    </xf>
    <xf numFmtId="166" fontId="17" fillId="3" borderId="0" xfId="2" applyNumberFormat="1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horizontal="right" wrapText="1"/>
    </xf>
    <xf numFmtId="3" fontId="4" fillId="5" borderId="0" xfId="0" applyNumberFormat="1" applyFont="1" applyFill="1" applyAlignment="1">
      <alignment horizontal="right" wrapText="1"/>
    </xf>
    <xf numFmtId="3" fontId="4" fillId="3" borderId="0" xfId="0" applyNumberFormat="1" applyFont="1" applyFill="1" applyAlignment="1">
      <alignment horizontal="right" wrapText="1"/>
    </xf>
    <xf numFmtId="3" fontId="13" fillId="3" borderId="0" xfId="0" applyNumberFormat="1" applyFont="1" applyFill="1" applyAlignment="1">
      <alignment horizontal="right" wrapText="1"/>
    </xf>
    <xf numFmtId="164" fontId="19" fillId="5" borderId="0" xfId="0" applyNumberFormat="1" applyFont="1" applyFill="1" applyAlignment="1">
      <alignment horizontal="right" vertical="center" wrapText="1"/>
    </xf>
    <xf numFmtId="164" fontId="19" fillId="5" borderId="0" xfId="1" applyNumberFormat="1" applyFont="1" applyFill="1" applyAlignment="1">
      <alignment horizontal="right" vertical="center" wrapText="1"/>
    </xf>
    <xf numFmtId="4" fontId="19" fillId="5" borderId="0" xfId="0" applyNumberFormat="1" applyFont="1" applyFill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wrapText="1"/>
    </xf>
    <xf numFmtId="4" fontId="2" fillId="2" borderId="6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center" wrapText="1"/>
    </xf>
    <xf numFmtId="4" fontId="2" fillId="2" borderId="7" xfId="0" applyNumberFormat="1" applyFont="1" applyFill="1" applyBorder="1" applyAlignment="1">
      <alignment wrapText="1"/>
    </xf>
    <xf numFmtId="9" fontId="9" fillId="2" borderId="8" xfId="2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wrapText="1"/>
    </xf>
    <xf numFmtId="4" fontId="20" fillId="2" borderId="0" xfId="0" applyNumberFormat="1" applyFont="1" applyFill="1" applyAlignment="1">
      <alignment horizontal="right" vertical="center" wrapText="1"/>
    </xf>
    <xf numFmtId="164" fontId="20" fillId="2" borderId="0" xfId="0" applyNumberFormat="1" applyFont="1" applyFill="1" applyAlignment="1">
      <alignment horizontal="center" vertical="center"/>
    </xf>
    <xf numFmtId="164" fontId="20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horizontal="center" wrapText="1"/>
    </xf>
    <xf numFmtId="4" fontId="8" fillId="4" borderId="0" xfId="0" applyNumberFormat="1" applyFont="1" applyFill="1" applyAlignment="1">
      <alignment horizont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21" fillId="2" borderId="0" xfId="0" applyNumberFormat="1" applyFont="1" applyFill="1" applyAlignment="1">
      <alignment horizontal="center" wrapText="1"/>
    </xf>
  </cellXfs>
  <cellStyles count="10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ureauxapartager.com/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406400</xdr:colOff>
      <xdr:row>0</xdr:row>
      <xdr:rowOff>152400</xdr:rowOff>
    </xdr:from>
    <xdr:to>
      <xdr:col>3</xdr:col>
      <xdr:colOff>318193</xdr:colOff>
      <xdr:row>2</xdr:row>
      <xdr:rowOff>241300</xdr:rowOff>
    </xdr:to>
    <xdr:pic>
      <xdr:nvPicPr>
        <xdr:cNvPr id="2" name="Picture 1" descr="logo-linkedin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" y="152400"/>
          <a:ext cx="2312093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9"/>
  <sheetViews>
    <sheetView tabSelected="1" workbookViewId="0">
      <selection activeCell="F36" sqref="F36"/>
    </sheetView>
  </sheetViews>
  <sheetFormatPr baseColWidth="10" defaultRowHeight="18" x14ac:dyDescent="0"/>
  <cols>
    <col min="1" max="1" width="2.83203125" style="2" customWidth="1"/>
    <col min="2" max="2" width="21" style="2" customWidth="1"/>
    <col min="3" max="3" width="10.5" style="1" customWidth="1"/>
    <col min="4" max="5" width="10.83203125" style="2"/>
    <col min="6" max="6" width="53.33203125" style="2" customWidth="1"/>
    <col min="7" max="7" width="5.83203125" style="2" customWidth="1"/>
    <col min="8" max="8" width="17.1640625" style="6" bestFit="1" customWidth="1"/>
    <col min="9" max="9" width="14.33203125" style="6" customWidth="1"/>
    <col min="10" max="10" width="13.1640625" style="6" customWidth="1"/>
    <col min="11" max="16384" width="10.83203125" style="2"/>
  </cols>
  <sheetData>
    <row r="1" spans="2:11" ht="37" customHeight="1">
      <c r="F1" s="38" t="s">
        <v>12</v>
      </c>
      <c r="G1" s="38"/>
      <c r="H1" s="38"/>
      <c r="I1" s="38"/>
      <c r="J1" s="38"/>
    </row>
    <row r="2" spans="2:11" ht="18" customHeight="1">
      <c r="F2" s="9"/>
      <c r="G2" s="9"/>
      <c r="H2" s="9"/>
    </row>
    <row r="3" spans="2:11" ht="36" customHeight="1">
      <c r="F3" s="33" t="s">
        <v>34</v>
      </c>
      <c r="G3" s="33" t="s">
        <v>33</v>
      </c>
      <c r="H3" s="34">
        <f>(J7+I7+H7)/36</f>
        <v>5155.9622453703705</v>
      </c>
      <c r="I3" s="35"/>
      <c r="J3" s="35"/>
    </row>
    <row r="4" spans="2:11" ht="18" customHeight="1">
      <c r="B4" s="37" t="s">
        <v>10</v>
      </c>
      <c r="C4" s="37"/>
      <c r="D4" s="37"/>
      <c r="F4" s="37" t="s">
        <v>11</v>
      </c>
      <c r="G4" s="37"/>
      <c r="H4" s="37"/>
      <c r="I4" s="37"/>
      <c r="J4" s="37"/>
    </row>
    <row r="5" spans="2:11" ht="22" customHeight="1">
      <c r="B5" s="7" t="s">
        <v>13</v>
      </c>
      <c r="C5" s="26">
        <f>350*C6/12</f>
        <v>2916.6666666666665</v>
      </c>
      <c r="D5" s="27" t="s">
        <v>7</v>
      </c>
      <c r="F5" s="3"/>
      <c r="G5" s="3"/>
      <c r="H5" s="19" t="s">
        <v>2</v>
      </c>
      <c r="I5" s="19" t="s">
        <v>3</v>
      </c>
      <c r="J5" s="19" t="s">
        <v>4</v>
      </c>
    </row>
    <row r="6" spans="2:11">
      <c r="B6" s="28" t="s">
        <v>8</v>
      </c>
      <c r="C6" s="29">
        <v>100</v>
      </c>
      <c r="D6" s="30" t="s">
        <v>5</v>
      </c>
      <c r="F6" s="4"/>
      <c r="G6" s="4"/>
      <c r="H6" s="19"/>
      <c r="I6" s="19"/>
      <c r="J6" s="19"/>
    </row>
    <row r="7" spans="2:11" ht="23">
      <c r="B7" s="28" t="s">
        <v>22</v>
      </c>
      <c r="C7" s="29">
        <v>6</v>
      </c>
      <c r="D7" s="30" t="s">
        <v>6</v>
      </c>
      <c r="F7" s="25" t="s">
        <v>17</v>
      </c>
      <c r="G7" s="11"/>
      <c r="H7" s="23">
        <f>H9+H11+H15+H26</f>
        <v>83991.666666666672</v>
      </c>
      <c r="I7" s="24">
        <f>I9+I11+I15+I26</f>
        <v>57814.083333333336</v>
      </c>
      <c r="J7" s="24">
        <f>J9+J11+J15+J26</f>
        <v>43808.890833333331</v>
      </c>
    </row>
    <row r="8" spans="2:11">
      <c r="B8" s="8" t="s">
        <v>9</v>
      </c>
      <c r="C8" s="31">
        <v>0.15</v>
      </c>
      <c r="D8" s="32" t="s">
        <v>26</v>
      </c>
    </row>
    <row r="9" spans="2:11">
      <c r="B9" s="39" t="s">
        <v>32</v>
      </c>
      <c r="C9" s="39"/>
      <c r="D9" s="39"/>
      <c r="F9" s="5" t="s">
        <v>30</v>
      </c>
      <c r="G9" s="5"/>
      <c r="H9" s="20">
        <f>12*$C$5</f>
        <v>35000</v>
      </c>
      <c r="I9" s="20">
        <f>H9*1.01</f>
        <v>35350</v>
      </c>
      <c r="J9" s="20">
        <f>I9*1.01</f>
        <v>35703.5</v>
      </c>
    </row>
    <row r="10" spans="2:11" s="14" customFormat="1" ht="13" customHeight="1">
      <c r="B10" s="12"/>
      <c r="C10" s="13"/>
      <c r="F10" s="4"/>
      <c r="G10" s="4"/>
      <c r="H10" s="21"/>
      <c r="I10" s="21"/>
      <c r="J10" s="21"/>
    </row>
    <row r="11" spans="2:11" ht="19" customHeight="1">
      <c r="F11" s="5" t="s">
        <v>14</v>
      </c>
      <c r="G11" s="5"/>
      <c r="H11" s="20">
        <f>SUM(H12:H13)</f>
        <v>7350</v>
      </c>
      <c r="I11" s="20">
        <f t="shared" ref="I11:J11" si="0">SUM(I12:I13)</f>
        <v>7423.5</v>
      </c>
      <c r="J11" s="20">
        <f t="shared" si="0"/>
        <v>7497.7350000000006</v>
      </c>
    </row>
    <row r="12" spans="2:11" ht="15" customHeight="1">
      <c r="C12" s="2"/>
      <c r="F12" s="10" t="s">
        <v>18</v>
      </c>
      <c r="G12" s="18">
        <v>0.12</v>
      </c>
      <c r="H12" s="22">
        <f>G12*$H$9</f>
        <v>4200</v>
      </c>
      <c r="I12" s="22">
        <f>H12*1.01</f>
        <v>4242</v>
      </c>
      <c r="J12" s="22">
        <f>I12*1.01</f>
        <v>4284.42</v>
      </c>
    </row>
    <row r="13" spans="2:11" ht="15" customHeight="1">
      <c r="C13" s="2"/>
      <c r="F13" s="10" t="s">
        <v>19</v>
      </c>
      <c r="G13" s="18">
        <v>0.09</v>
      </c>
      <c r="H13" s="22">
        <f>G13*$H$9</f>
        <v>3150</v>
      </c>
      <c r="I13" s="22">
        <f>H13*1.01</f>
        <v>3181.5</v>
      </c>
      <c r="J13" s="22">
        <f>I13*1.01</f>
        <v>3213.3150000000001</v>
      </c>
    </row>
    <row r="14" spans="2:11" ht="8" customHeight="1">
      <c r="C14" s="2"/>
      <c r="F14" s="10"/>
      <c r="G14" s="10"/>
      <c r="H14" s="22"/>
      <c r="I14" s="22"/>
      <c r="J14" s="22"/>
      <c r="K14" s="15"/>
    </row>
    <row r="15" spans="2:11">
      <c r="C15" s="2"/>
      <c r="F15" s="5" t="s">
        <v>15</v>
      </c>
      <c r="G15" s="5"/>
      <c r="H15" s="20">
        <f>SUM(H16:H24)</f>
        <v>14891.666666666668</v>
      </c>
      <c r="I15" s="20">
        <f t="shared" ref="I15:J15" si="1">SUM(I16:I24)</f>
        <v>15040.583333333334</v>
      </c>
      <c r="J15" s="20">
        <f t="shared" si="1"/>
        <v>15190.989166666668</v>
      </c>
    </row>
    <row r="16" spans="2:11" ht="14" customHeight="1">
      <c r="C16" s="2"/>
      <c r="F16" s="10" t="s">
        <v>20</v>
      </c>
      <c r="G16" s="16">
        <v>7.0000000000000007E-2</v>
      </c>
      <c r="H16" s="22">
        <f>G16*$H$9</f>
        <v>2450.0000000000005</v>
      </c>
      <c r="I16" s="22">
        <f>H16*1.01</f>
        <v>2474.5000000000005</v>
      </c>
      <c r="J16" s="22">
        <f>I16*1.01</f>
        <v>2499.2450000000003</v>
      </c>
    </row>
    <row r="17" spans="3:10" ht="14" customHeight="1">
      <c r="C17" s="2"/>
      <c r="F17" s="10" t="s">
        <v>37</v>
      </c>
      <c r="G17" s="17">
        <f>1/60</f>
        <v>1.6666666666666666E-2</v>
      </c>
      <c r="H17" s="22">
        <f>52*4*25+C6*(52*25*G17)</f>
        <v>7366.666666666667</v>
      </c>
      <c r="I17" s="22">
        <f t="shared" ref="I17:J24" si="2">H17*1.01</f>
        <v>7440.3333333333339</v>
      </c>
      <c r="J17" s="22">
        <f t="shared" si="2"/>
        <v>7514.7366666666676</v>
      </c>
    </row>
    <row r="18" spans="3:10" ht="14" customHeight="1">
      <c r="C18" s="2"/>
      <c r="F18" s="10" t="s">
        <v>21</v>
      </c>
      <c r="G18" s="18">
        <v>0.01</v>
      </c>
      <c r="H18" s="22">
        <f t="shared" ref="H18:H24" si="3">G18*$H$9</f>
        <v>350</v>
      </c>
      <c r="I18" s="22">
        <f t="shared" si="2"/>
        <v>353.5</v>
      </c>
      <c r="J18" s="22">
        <f t="shared" si="2"/>
        <v>357.03500000000003</v>
      </c>
    </row>
    <row r="19" spans="3:10" ht="14" customHeight="1">
      <c r="C19" s="2"/>
      <c r="F19" s="10" t="s">
        <v>35</v>
      </c>
      <c r="G19" s="18">
        <v>0.02</v>
      </c>
      <c r="H19" s="22">
        <f t="shared" si="3"/>
        <v>700</v>
      </c>
      <c r="I19" s="22">
        <f t="shared" si="2"/>
        <v>707</v>
      </c>
      <c r="J19" s="22">
        <f t="shared" si="2"/>
        <v>714.07</v>
      </c>
    </row>
    <row r="20" spans="3:10" ht="14" customHeight="1">
      <c r="C20" s="2"/>
      <c r="F20" s="10" t="s">
        <v>29</v>
      </c>
      <c r="G20" s="18">
        <v>0.01</v>
      </c>
      <c r="H20" s="22">
        <f t="shared" si="3"/>
        <v>350</v>
      </c>
      <c r="I20" s="22">
        <f t="shared" si="2"/>
        <v>353.5</v>
      </c>
      <c r="J20" s="22">
        <f t="shared" si="2"/>
        <v>357.03500000000003</v>
      </c>
    </row>
    <row r="21" spans="3:10" ht="14" customHeight="1">
      <c r="C21" s="2"/>
      <c r="F21" s="10" t="s">
        <v>36</v>
      </c>
      <c r="G21" s="18">
        <v>0.02</v>
      </c>
      <c r="H21" s="22">
        <f t="shared" si="3"/>
        <v>700</v>
      </c>
      <c r="I21" s="22">
        <f t="shared" si="2"/>
        <v>707</v>
      </c>
      <c r="J21" s="22">
        <f t="shared" si="2"/>
        <v>714.07</v>
      </c>
    </row>
    <row r="22" spans="3:10" ht="14" customHeight="1">
      <c r="C22" s="2"/>
      <c r="F22" s="10" t="s">
        <v>31</v>
      </c>
      <c r="G22" s="18">
        <v>5.0000000000000001E-3</v>
      </c>
      <c r="H22" s="22">
        <f t="shared" si="3"/>
        <v>175</v>
      </c>
      <c r="I22" s="22">
        <f t="shared" si="2"/>
        <v>176.75</v>
      </c>
      <c r="J22" s="22">
        <f t="shared" si="2"/>
        <v>178.51750000000001</v>
      </c>
    </row>
    <row r="23" spans="3:10" ht="14" customHeight="1">
      <c r="C23" s="2"/>
      <c r="F23" s="10" t="s">
        <v>28</v>
      </c>
      <c r="G23" s="18">
        <v>0.01</v>
      </c>
      <c r="H23" s="22">
        <f t="shared" si="3"/>
        <v>350</v>
      </c>
      <c r="I23" s="22">
        <f t="shared" si="2"/>
        <v>353.5</v>
      </c>
      <c r="J23" s="22">
        <f t="shared" si="2"/>
        <v>357.03500000000003</v>
      </c>
    </row>
    <row r="24" spans="3:10" ht="14" customHeight="1">
      <c r="C24" s="2"/>
      <c r="F24" s="10" t="s">
        <v>16</v>
      </c>
      <c r="G24" s="18">
        <v>7.0000000000000007E-2</v>
      </c>
      <c r="H24" s="22">
        <f t="shared" si="3"/>
        <v>2450.0000000000005</v>
      </c>
      <c r="I24" s="22">
        <f t="shared" si="2"/>
        <v>2474.5000000000005</v>
      </c>
      <c r="J24" s="22">
        <f t="shared" si="2"/>
        <v>2499.2450000000003</v>
      </c>
    </row>
    <row r="25" spans="3:10" ht="10" customHeight="1">
      <c r="C25" s="2"/>
      <c r="F25" s="10"/>
      <c r="G25" s="10"/>
      <c r="H25" s="22"/>
      <c r="I25" s="22"/>
      <c r="J25" s="22"/>
    </row>
    <row r="26" spans="3:10">
      <c r="C26" s="2"/>
      <c r="F26" s="5" t="s">
        <v>23</v>
      </c>
      <c r="G26" s="5"/>
      <c r="H26" s="20">
        <f>SUM(H27:H31)</f>
        <v>26750</v>
      </c>
      <c r="I26" s="20">
        <f t="shared" ref="I26:J26" si="4">SUM(I27:I31)</f>
        <v>0</v>
      </c>
      <c r="J26" s="20">
        <f t="shared" si="4"/>
        <v>-14583.333333333334</v>
      </c>
    </row>
    <row r="27" spans="3:10" ht="14" customHeight="1">
      <c r="C27" s="2"/>
      <c r="F27" s="10" t="s">
        <v>25</v>
      </c>
      <c r="G27" s="18"/>
      <c r="H27" s="22">
        <f>C7*C5</f>
        <v>17500</v>
      </c>
      <c r="I27" s="22"/>
      <c r="J27" s="22">
        <f>-H27</f>
        <v>-17500</v>
      </c>
    </row>
    <row r="28" spans="3:10" ht="14" customHeight="1">
      <c r="C28" s="2"/>
      <c r="F28" s="10" t="s">
        <v>24</v>
      </c>
      <c r="G28" s="18"/>
      <c r="H28" s="22">
        <f>C5*12*C8</f>
        <v>5250</v>
      </c>
      <c r="I28" s="22"/>
      <c r="J28" s="22"/>
    </row>
    <row r="29" spans="3:10" ht="14" customHeight="1">
      <c r="C29" s="2"/>
      <c r="F29" s="10" t="s">
        <v>0</v>
      </c>
      <c r="G29" s="18"/>
      <c r="H29" s="22">
        <v>500</v>
      </c>
      <c r="I29" s="22"/>
      <c r="J29" s="22"/>
    </row>
    <row r="30" spans="3:10" ht="14" customHeight="1">
      <c r="C30" s="2"/>
      <c r="F30" s="10" t="s">
        <v>27</v>
      </c>
      <c r="G30" s="18">
        <v>0.1</v>
      </c>
      <c r="H30" s="22">
        <f>G30*$H$9</f>
        <v>3500</v>
      </c>
      <c r="I30" s="22"/>
      <c r="J30" s="22"/>
    </row>
    <row r="31" spans="3:10" ht="14" customHeight="1">
      <c r="C31" s="2"/>
      <c r="F31" s="10" t="s">
        <v>1</v>
      </c>
      <c r="G31" s="18"/>
      <c r="H31" s="22"/>
      <c r="I31" s="22"/>
      <c r="J31" s="22">
        <f>C5</f>
        <v>2916.6666666666665</v>
      </c>
    </row>
    <row r="32" spans="3:10" ht="14" customHeight="1">
      <c r="C32" s="2"/>
      <c r="F32" s="10"/>
      <c r="G32" s="18"/>
      <c r="H32" s="22"/>
      <c r="I32" s="22"/>
      <c r="J32" s="22"/>
    </row>
    <row r="33" spans="3:10">
      <c r="C33" s="2"/>
      <c r="H33" s="2"/>
      <c r="I33" s="2"/>
      <c r="J33" s="2"/>
    </row>
    <row r="34" spans="3:10">
      <c r="C34" s="2"/>
      <c r="H34" s="2"/>
      <c r="I34" s="2"/>
      <c r="J34" s="2"/>
    </row>
    <row r="35" spans="3:10">
      <c r="C35" s="2"/>
    </row>
    <row r="36" spans="3:10">
      <c r="C36" s="2"/>
    </row>
    <row r="37" spans="3:10">
      <c r="C37" s="2"/>
    </row>
    <row r="39" spans="3:10">
      <c r="D39" s="36"/>
      <c r="E39" s="36"/>
      <c r="F39" s="36"/>
      <c r="G39" s="36"/>
      <c r="H39" s="36"/>
      <c r="I39" s="36"/>
    </row>
  </sheetData>
  <mergeCells count="5">
    <mergeCell ref="D39:I39"/>
    <mergeCell ref="B4:D4"/>
    <mergeCell ref="F4:J4"/>
    <mergeCell ref="F1:J1"/>
    <mergeCell ref="B9:D9"/>
  </mergeCell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 369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</dc:creator>
  <cp:lastModifiedBy>Marie P</cp:lastModifiedBy>
  <dcterms:created xsi:type="dcterms:W3CDTF">2013-02-15T16:44:45Z</dcterms:created>
  <dcterms:modified xsi:type="dcterms:W3CDTF">2013-02-18T14:55:06Z</dcterms:modified>
</cp:coreProperties>
</file>